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/>
  <xr:revisionPtr revIDLastSave="2" documentId="13_ncr:1_{C58C1D24-BBF4-4875-90C3-55D955D0525C}" xr6:coauthVersionLast="47" xr6:coauthVersionMax="47" xr10:uidLastSave="{73A81401-A085-424F-8C6A-A0DC105DA03E}"/>
  <bookViews>
    <workbookView xWindow="-120" yWindow="-120" windowWidth="20730" windowHeight="11160" firstSheet="1" activeTab="1" xr2:uid="{00000000-000D-0000-FFFF-FFFF00000000}"/>
  </bookViews>
  <sheets>
    <sheet name="Költségvetés" sheetId="2" r:id="rId1"/>
    <sheet name="Számítások a 2021. költségvetés" sheetId="3" r:id="rId2"/>
  </sheets>
  <definedNames>
    <definedName name="_Adatsor" hidden="1">#REF!</definedName>
    <definedName name="_Árnyékolás" hidden="1">#REF!</definedName>
    <definedName name="_Megjelenés" hidden="1">#REF!</definedName>
    <definedName name="_példa" hidden="1">#REF!</definedName>
    <definedName name="_Rendelés1" hidden="1">0</definedName>
    <definedName name="ADATOK_01" hidden="1">Költségvetés!$B$2:$B$3</definedName>
    <definedName name="ADATOK_02" hidden="1">Költségvetés!$D$6:$D$7</definedName>
    <definedName name="ADATOK_03" hidden="1">Költségvetés!#REF!</definedName>
    <definedName name="ADATOK_04" hidden="1">Költségvetés!$D$16:$D$31</definedName>
    <definedName name="ADATOK_05" hidden="1">Költségvetés!$B$31</definedName>
    <definedName name="ADATOK_06" hidden="1">Költségvetés!#REF!</definedName>
    <definedName name="ADATOK_07" hidden="1">Költségvetés!#REF!</definedName>
    <definedName name="ADATOK_08" hidden="1">Költségvetés!#REF!</definedName>
    <definedName name="Adózott_eredmény">Költségvetés!#REF!</definedName>
    <definedName name="BevezNyomtTerület" hidden="1">#REF!</definedName>
    <definedName name="Bruttó_nyereség">Költségvetés!#REF!</definedName>
    <definedName name="Egyéb_bevételek">Költségvetés!#REF!</definedName>
    <definedName name="ELÁBÉ">Költségvetés!#REF!</definedName>
    <definedName name="Értékesítés_nettó_árbevétele">Költségvetés!#REF!</definedName>
    <definedName name="_xlnm.Print_Area" localSheetId="0">Költségvetés!$B$1:$E$38</definedName>
    <definedName name="Ráfordítások_összesen">Költségvetés!#REF!</definedName>
    <definedName name="Rend_készlet">Költségvetés!$D$31</definedName>
    <definedName name="SablonNyomtTerület">Költségvetés!$B$1:$E$33</definedName>
    <definedName name="Üz_tev_bevétele">Költségvetés!#REF!</definedName>
    <definedName name="Üzemi_tevékenység_bevétele">Költségvetés!#REF!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E30" i="2" s="1"/>
  <c r="G61" i="3"/>
  <c r="G54" i="3"/>
  <c r="G38" i="3"/>
  <c r="G67" i="3"/>
  <c r="G12" i="3"/>
  <c r="E23" i="2"/>
  <c r="E24" i="2"/>
  <c r="E25" i="2"/>
  <c r="E26" i="2"/>
  <c r="E27" i="2"/>
  <c r="E28" i="2"/>
  <c r="E31" i="2"/>
  <c r="E32" i="2"/>
  <c r="E34" i="2"/>
  <c r="E35" i="2"/>
  <c r="E37" i="2"/>
  <c r="G31" i="3"/>
  <c r="G36" i="3"/>
  <c r="G37" i="3"/>
  <c r="G39" i="3"/>
  <c r="E13" i="2"/>
  <c r="E14" i="2"/>
  <c r="G71" i="3"/>
  <c r="G76" i="3" l="1"/>
  <c r="G80" i="3" s="1"/>
  <c r="G82" i="3" s="1"/>
  <c r="G21" i="3"/>
  <c r="G20" i="3"/>
  <c r="G22" i="3" s="1"/>
  <c r="G52" i="3"/>
  <c r="G45" i="3"/>
  <c r="G44" i="3"/>
  <c r="G46" i="3" s="1"/>
  <c r="G41" i="3" l="1"/>
  <c r="E20" i="2"/>
  <c r="E21" i="2"/>
  <c r="E19" i="2"/>
  <c r="D22" i="2"/>
  <c r="D36" i="2"/>
  <c r="C36" i="2"/>
  <c r="C22" i="2"/>
  <c r="D17" i="2"/>
  <c r="C17" i="2"/>
  <c r="D8" i="2"/>
  <c r="D15" i="2" s="1"/>
  <c r="C8" i="2"/>
  <c r="C15" i="2" s="1"/>
  <c r="E16" i="2"/>
  <c r="E7" i="2"/>
  <c r="E9" i="2"/>
  <c r="E10" i="2"/>
  <c r="E11" i="2"/>
  <c r="E12" i="2"/>
  <c r="C33" i="2" l="1"/>
  <c r="C38" i="2" s="1"/>
  <c r="E36" i="2"/>
  <c r="D33" i="2"/>
  <c r="D38" i="2" s="1"/>
  <c r="D42" i="2" s="1"/>
  <c r="E22" i="2"/>
  <c r="E15" i="2"/>
  <c r="E8" i="2"/>
  <c r="E17" i="2"/>
  <c r="E33" i="2" l="1"/>
  <c r="E38" i="2"/>
  <c r="E42" i="2" s="1"/>
  <c r="C42" i="2"/>
</calcChain>
</file>

<file path=xl/sharedStrings.xml><?xml version="1.0" encoding="utf-8"?>
<sst xmlns="http://schemas.openxmlformats.org/spreadsheetml/2006/main" count="103" uniqueCount="97">
  <si>
    <t>Universitas Miskolcinensis Alapítvány</t>
  </si>
  <si>
    <t>Költségvetés</t>
  </si>
  <si>
    <t>2021.év</t>
  </si>
  <si>
    <t>adatok ezer Ft-ban</t>
  </si>
  <si>
    <t>Bevételek</t>
  </si>
  <si>
    <t>Alaptevékenység</t>
  </si>
  <si>
    <t>Vállalkozási tevékenység</t>
  </si>
  <si>
    <t>Összesen</t>
  </si>
  <si>
    <t>Értékesítés nettó árbevétele</t>
  </si>
  <si>
    <t>Aktivált saját teljesítmények értéke</t>
  </si>
  <si>
    <t>Egyéb bevételek</t>
  </si>
  <si>
    <t xml:space="preserve">            ebből</t>
  </si>
  <si>
    <t xml:space="preserve">           - tagdíj</t>
  </si>
  <si>
    <t xml:space="preserve">           - alapítótól kapott befizetés</t>
  </si>
  <si>
    <t xml:space="preserve">           - támogatások</t>
  </si>
  <si>
    <t>Pénzügyi műveletek bevételei</t>
  </si>
  <si>
    <t xml:space="preserve">Előző évi maradvány összege </t>
  </si>
  <si>
    <t>Összes bevétel</t>
  </si>
  <si>
    <t>Kiadások</t>
  </si>
  <si>
    <t xml:space="preserve">      Anyagjellegű ráfordítások</t>
  </si>
  <si>
    <t xml:space="preserve">           - irodaszer, szakmai kiadványok</t>
  </si>
  <si>
    <t xml:space="preserve">           - bérleti díjak, közüzemi díjak</t>
  </si>
  <si>
    <t xml:space="preserve">           - egyéb szolgáltatások</t>
  </si>
  <si>
    <t xml:space="preserve">      Személyi jellegű ráfordítások</t>
  </si>
  <si>
    <t xml:space="preserve">           - munkabér</t>
  </si>
  <si>
    <t xml:space="preserve">           - tiszteletdíjak</t>
  </si>
  <si>
    <t xml:space="preserve">       egyéb megbízási dijak ( adatvédelmi szakértő, munkajogász, HR )</t>
  </si>
  <si>
    <t xml:space="preserve">         egyéb személyi jellegű kifizetések (költségtérítés, napidíj)</t>
  </si>
  <si>
    <t xml:space="preserve">           - egyéb személyi jellegű kifizetések (ösztöndíj)</t>
  </si>
  <si>
    <t xml:space="preserve">egyéb pályázatok díjazása </t>
  </si>
  <si>
    <t xml:space="preserve">           - munkaadót terhelő járulékok</t>
  </si>
  <si>
    <t>Egyéb ráfordítások</t>
  </si>
  <si>
    <t xml:space="preserve">Kamatok és egyéb pénzügyi ráfordítások </t>
  </si>
  <si>
    <t>Működési kiadás</t>
  </si>
  <si>
    <t>Beruházások</t>
  </si>
  <si>
    <t>Felújítás</t>
  </si>
  <si>
    <t>Felhalmozási kiadás</t>
  </si>
  <si>
    <t xml:space="preserve">Tartalék </t>
  </si>
  <si>
    <t>Összes kiadás</t>
  </si>
  <si>
    <t xml:space="preserve">Adatok Ft-ban </t>
  </si>
  <si>
    <t xml:space="preserve">Egyéb bevételek </t>
  </si>
  <si>
    <t xml:space="preserve">Alapítvány támogatása </t>
  </si>
  <si>
    <t xml:space="preserve">az Alapítvány a 2021. évi támogatást megkapta 2020. évben </t>
  </si>
  <si>
    <t xml:space="preserve">2020. évi maradvány összege a bankszámlán lévő 2020. évi támogatásból még rendelkezésre álló összeg </t>
  </si>
  <si>
    <t xml:space="preserve">összes bevétel </t>
  </si>
  <si>
    <t xml:space="preserve">Anyagjellegű ráfordítások </t>
  </si>
  <si>
    <t xml:space="preserve">irodaszer, szakmai kiadványok </t>
  </si>
  <si>
    <t xml:space="preserve">bérelt terület bővítésének előre látható költségek </t>
  </si>
  <si>
    <t>ltségei</t>
  </si>
  <si>
    <t>bérleti dijak</t>
  </si>
  <si>
    <t xml:space="preserve">közüzemi költség </t>
  </si>
  <si>
    <t>bérleti dijak, közüzemi költségek összesen</t>
  </si>
  <si>
    <t xml:space="preserve">Egyéb szolgáltatások </t>
  </si>
  <si>
    <t>Az egyetemi új munkakörök és megnevezéseik kialakításának és értékelésének szakértői (HAY ) költsége</t>
  </si>
  <si>
    <t>telekommunikációs dijak</t>
  </si>
  <si>
    <t>könyvelés</t>
  </si>
  <si>
    <t xml:space="preserve">könyvvizsgálat </t>
  </si>
  <si>
    <t xml:space="preserve">összesen egyéb szolgáltatások </t>
  </si>
  <si>
    <t>Személyi jellegű ráfordítások</t>
  </si>
  <si>
    <t xml:space="preserve">Bérköltségek </t>
  </si>
  <si>
    <t>létszám</t>
  </si>
  <si>
    <t>összeg</t>
  </si>
  <si>
    <t xml:space="preserve">időszak </t>
  </si>
  <si>
    <t>összesen</t>
  </si>
  <si>
    <t>Alapítványi titkár</t>
  </si>
  <si>
    <t>Munkavállalók bérköltsége</t>
  </si>
  <si>
    <t>TIP projekt vezető</t>
  </si>
  <si>
    <t xml:space="preserve">kommunikációs szakértő </t>
  </si>
  <si>
    <t>Bérköltségek összesen</t>
  </si>
  <si>
    <t>Tiszteletdíjak</t>
  </si>
  <si>
    <t xml:space="preserve">kuratóriumi tagok </t>
  </si>
  <si>
    <t xml:space="preserve">felügyelőbizottság </t>
  </si>
  <si>
    <t>Tiszteletdijak összesen</t>
  </si>
  <si>
    <t>Megbízási dijak</t>
  </si>
  <si>
    <t>adatvédelmi szakértő</t>
  </si>
  <si>
    <t>munkajogász</t>
  </si>
  <si>
    <t>HR szakértő</t>
  </si>
  <si>
    <t>Megbizási dijak összesen</t>
  </si>
  <si>
    <t xml:space="preserve">Egyéb személyi jellegű kifizetések ( költségtérítés , napidij) </t>
  </si>
  <si>
    <t xml:space="preserve">Ösztöndij </t>
  </si>
  <si>
    <t xml:space="preserve">Egyéb pályázatok díjazása </t>
  </si>
  <si>
    <t>Munkáltatói járulékok</t>
  </si>
  <si>
    <t>szocho 15,5% szakkép 1,5%</t>
  </si>
  <si>
    <t>600 millió Ft névértékű állampapír vásárlás becsült többletköltsége</t>
  </si>
  <si>
    <t>bankköltség és egyéb banki műveletek</t>
  </si>
  <si>
    <t xml:space="preserve">befektetési szolgáltatási költségek </t>
  </si>
  <si>
    <t>kamatok és kamatjellegű ráforditások</t>
  </si>
  <si>
    <t xml:space="preserve">Beruházások </t>
  </si>
  <si>
    <t xml:space="preserve">laptop vásárlás </t>
  </si>
  <si>
    <t>db</t>
  </si>
  <si>
    <t xml:space="preserve">laptop vásárláshoz kapcsolódó licenc költségek </t>
  </si>
  <si>
    <t xml:space="preserve">bútorvásárlás </t>
  </si>
  <si>
    <t>honlapszerkesztés integrált szolgáltatással és arculatkialakítással</t>
  </si>
  <si>
    <t xml:space="preserve">egyéb beruházási kiadások </t>
  </si>
  <si>
    <t>beruházás összesen</t>
  </si>
  <si>
    <t xml:space="preserve">Tartalék  az éves támogatás 40 %-a </t>
  </si>
  <si>
    <t xml:space="preserve">Kiadások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</si>
</sst>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mm/dd/yy"/>
    <numFmt numFmtId="167" formatCode="0_);[Red]\(0\)"/>
  </numFmts>
  <fonts count="3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8"/>
      <name val="Arial"/>
      <family val="2"/>
      <scheme val="minor"/>
    </font>
    <font>
      <b/>
      <sz val="18"/>
      <name val="Arial"/>
      <family val="2"/>
      <charset val="238"/>
      <scheme val="major"/>
    </font>
    <font>
      <sz val="12"/>
      <name val="Arial"/>
      <family val="2"/>
      <scheme val="minor"/>
    </font>
    <font>
      <b/>
      <sz val="12"/>
      <color theme="0"/>
      <name val="Arial"/>
      <family val="2"/>
      <charset val="238"/>
      <scheme val="minor"/>
    </font>
    <font>
      <b/>
      <sz val="12"/>
      <color indexed="9"/>
      <name val="Arial"/>
      <family val="2"/>
      <scheme val="minor"/>
    </font>
    <font>
      <sz val="12"/>
      <name val="Arial"/>
      <family val="2"/>
      <charset val="238"/>
      <scheme val="major"/>
    </font>
    <font>
      <sz val="12"/>
      <name val="Arial"/>
      <family val="2"/>
      <charset val="238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38" fontId="0" fillId="0" borderId="0" applyFont="0" applyBorder="0" applyProtection="0">
      <alignment wrapText="1"/>
    </xf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>
      <alignment wrapText="1"/>
      <protection locked="0"/>
    </xf>
  </cellStyleXfs>
  <cellXfs count="65">
    <xf numFmtId="38" fontId="0" fillId="0" borderId="0" xfId="0">
      <alignment wrapText="1"/>
    </xf>
    <xf numFmtId="0" fontId="3" fillId="0" borderId="0" xfId="0" applyNumberFormat="1" applyFont="1" applyProtection="1">
      <alignment wrapText="1"/>
      <protection locked="0"/>
    </xf>
    <xf numFmtId="0" fontId="3" fillId="0" borderId="0" xfId="0" applyNumberFormat="1" applyFont="1">
      <alignment wrapText="1"/>
    </xf>
    <xf numFmtId="0" fontId="3" fillId="0" borderId="0" xfId="0" applyNumberFormat="1" applyFont="1" applyAlignment="1" applyProtection="1">
      <alignment horizontal="left"/>
      <protection locked="0"/>
    </xf>
    <xf numFmtId="0" fontId="4" fillId="2" borderId="10" xfId="0" applyNumberFormat="1" applyFont="1" applyFill="1" applyBorder="1" applyAlignment="1" applyProtection="1">
      <protection locked="0"/>
    </xf>
    <xf numFmtId="38" fontId="22" fillId="0" borderId="0" xfId="0" applyFont="1" applyBorder="1" applyAlignment="1">
      <alignment vertical="center" wrapText="1"/>
    </xf>
    <xf numFmtId="0" fontId="21" fillId="0" borderId="0" xfId="0" applyNumberFormat="1" applyFont="1" applyBorder="1" applyAlignment="1" applyProtection="1">
      <protection locked="0"/>
    </xf>
    <xf numFmtId="0" fontId="4" fillId="2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Border="1" applyAlignment="1" applyProtection="1">
      <protection locked="0"/>
    </xf>
    <xf numFmtId="0" fontId="3" fillId="0" borderId="0" xfId="0" applyNumberFormat="1" applyFont="1" applyAlignment="1">
      <alignment horizontal="right" wrapText="1"/>
    </xf>
    <xf numFmtId="0" fontId="4" fillId="35" borderId="10" xfId="0" applyNumberFormat="1" applyFont="1" applyFill="1" applyBorder="1" applyAlignment="1" applyProtection="1">
      <protection locked="0"/>
    </xf>
    <xf numFmtId="0" fontId="25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left" indent="2"/>
      <protection locked="0"/>
    </xf>
    <xf numFmtId="3" fontId="23" fillId="0" borderId="10" xfId="0" applyNumberFormat="1" applyFont="1" applyBorder="1">
      <alignment wrapText="1"/>
    </xf>
    <xf numFmtId="3" fontId="23" fillId="0" borderId="10" xfId="0" applyNumberFormat="1" applyFont="1" applyBorder="1" applyProtection="1">
      <alignment wrapText="1"/>
      <protection locked="0"/>
    </xf>
    <xf numFmtId="3" fontId="4" fillId="35" borderId="10" xfId="0" applyNumberFormat="1" applyFont="1" applyFill="1" applyBorder="1">
      <alignment wrapText="1"/>
    </xf>
    <xf numFmtId="3" fontId="4" fillId="2" borderId="10" xfId="0" applyNumberFormat="1" applyFont="1" applyFill="1" applyBorder="1">
      <alignment wrapText="1"/>
    </xf>
    <xf numFmtId="3" fontId="4" fillId="2" borderId="10" xfId="0" applyNumberFormat="1" applyFont="1" applyFill="1" applyBorder="1" applyProtection="1">
      <alignment wrapText="1"/>
      <protection locked="0"/>
    </xf>
    <xf numFmtId="3" fontId="23" fillId="2" borderId="10" xfId="0" applyNumberFormat="1" applyFont="1" applyFill="1" applyBorder="1">
      <alignment wrapText="1"/>
    </xf>
    <xf numFmtId="3" fontId="23" fillId="34" borderId="10" xfId="0" applyNumberFormat="1" applyFont="1" applyFill="1" applyBorder="1">
      <alignment wrapText="1"/>
    </xf>
    <xf numFmtId="0" fontId="4" fillId="35" borderId="10" xfId="0" applyNumberFormat="1" applyFont="1" applyFill="1" applyBorder="1" applyAlignment="1"/>
    <xf numFmtId="0" fontId="4" fillId="2" borderId="10" xfId="0" applyNumberFormat="1" applyFont="1" applyFill="1" applyBorder="1" applyAlignment="1"/>
    <xf numFmtId="3" fontId="24" fillId="35" borderId="10" xfId="0" applyNumberFormat="1" applyFont="1" applyFill="1" applyBorder="1">
      <alignment wrapText="1"/>
    </xf>
    <xf numFmtId="0" fontId="23" fillId="0" borderId="12" xfId="0" applyNumberFormat="1" applyFont="1" applyBorder="1" applyAlignment="1" applyProtection="1">
      <alignment horizontal="left" indent="2"/>
      <protection locked="0"/>
    </xf>
    <xf numFmtId="3" fontId="23" fillId="36" borderId="10" xfId="0" applyNumberFormat="1" applyFont="1" applyFill="1" applyBorder="1">
      <alignment wrapText="1"/>
    </xf>
    <xf numFmtId="38" fontId="28" fillId="0" borderId="0" xfId="0" applyFont="1">
      <alignment wrapText="1"/>
    </xf>
    <xf numFmtId="0" fontId="3" fillId="37" borderId="0" xfId="0" applyNumberFormat="1" applyFont="1" applyFill="1">
      <alignment wrapText="1"/>
    </xf>
    <xf numFmtId="3" fontId="3" fillId="37" borderId="0" xfId="0" applyNumberFormat="1" applyFont="1" applyFill="1">
      <alignment wrapText="1"/>
    </xf>
    <xf numFmtId="38" fontId="0" fillId="0" borderId="0" xfId="0" applyAlignment="1">
      <alignment vertical="center"/>
    </xf>
    <xf numFmtId="38" fontId="0" fillId="0" borderId="0" xfId="0" applyAlignment="1">
      <alignment vertical="top"/>
    </xf>
    <xf numFmtId="38" fontId="0" fillId="0" borderId="0" xfId="0" applyAlignment="1">
      <alignment vertical="center" wrapText="1"/>
    </xf>
    <xf numFmtId="38" fontId="28" fillId="0" borderId="0" xfId="0" applyFont="1" applyAlignment="1"/>
    <xf numFmtId="38" fontId="28" fillId="0" borderId="0" xfId="0" applyFont="1" applyAlignment="1">
      <alignment vertical="center" wrapText="1"/>
    </xf>
    <xf numFmtId="38" fontId="28" fillId="0" borderId="0" xfId="0" applyFont="1" applyAlignment="1">
      <alignment vertical="center"/>
    </xf>
    <xf numFmtId="38" fontId="26" fillId="0" borderId="0" xfId="0" applyFont="1" applyBorder="1" applyAlignment="1">
      <alignment vertical="center"/>
    </xf>
    <xf numFmtId="38" fontId="0" fillId="0" borderId="0" xfId="0" applyAlignment="1">
      <alignment horizontal="center"/>
    </xf>
    <xf numFmtId="38" fontId="0" fillId="0" borderId="0" xfId="0" applyAlignment="1"/>
    <xf numFmtId="38" fontId="0" fillId="0" borderId="11" xfId="0" applyBorder="1" applyAlignment="1"/>
    <xf numFmtId="38" fontId="0" fillId="0" borderId="11" xfId="0" applyBorder="1">
      <alignment wrapText="1"/>
    </xf>
    <xf numFmtId="38" fontId="0" fillId="0" borderId="11" xfId="0" applyBorder="1" applyAlignment="1">
      <alignment vertical="center" wrapText="1"/>
    </xf>
    <xf numFmtId="38" fontId="28" fillId="0" borderId="0" xfId="0" applyFont="1" applyAlignment="1">
      <alignment horizontal="left" vertical="center"/>
    </xf>
    <xf numFmtId="38" fontId="29" fillId="0" borderId="0" xfId="0" applyFont="1" applyAlignment="1"/>
    <xf numFmtId="38" fontId="0" fillId="0" borderId="0" xfId="0" applyFont="1" applyBorder="1" applyAlignment="1"/>
    <xf numFmtId="38" fontId="0" fillId="0" borderId="0" xfId="0" applyFont="1" applyBorder="1">
      <alignment wrapText="1"/>
    </xf>
    <xf numFmtId="38" fontId="0" fillId="0" borderId="11" xfId="0" applyFont="1" applyBorder="1">
      <alignment wrapText="1"/>
    </xf>
    <xf numFmtId="38" fontId="0" fillId="0" borderId="0" xfId="0" applyBorder="1" applyAlignment="1"/>
    <xf numFmtId="38" fontId="0" fillId="0" borderId="0" xfId="0" applyBorder="1">
      <alignment wrapText="1"/>
    </xf>
    <xf numFmtId="38" fontId="30" fillId="0" borderId="0" xfId="0" applyFont="1" applyAlignment="1"/>
    <xf numFmtId="38" fontId="0" fillId="0" borderId="0" xfId="0" applyFont="1">
      <alignment wrapText="1"/>
    </xf>
    <xf numFmtId="0" fontId="3" fillId="0" borderId="0" xfId="0" applyNumberFormat="1" applyFont="1" applyAlignment="1">
      <alignment horizontal="left" wrapText="1"/>
    </xf>
    <xf numFmtId="38" fontId="28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38" fontId="22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 wrapText="1"/>
    </xf>
    <xf numFmtId="38" fontId="0" fillId="0" borderId="0" xfId="0" applyAlignment="1">
      <alignment horizontal="left" vertical="center" wrapText="1"/>
    </xf>
    <xf numFmtId="38" fontId="28" fillId="0" borderId="0" xfId="0" applyFont="1" applyAlignment="1">
      <alignment horizontal="left" vertical="center"/>
    </xf>
    <xf numFmtId="38" fontId="0" fillId="0" borderId="11" xfId="0" applyBorder="1" applyAlignment="1">
      <alignment horizontal="left" vertical="center" wrapText="1"/>
    </xf>
    <xf numFmtId="38" fontId="28" fillId="0" borderId="0" xfId="0" applyFont="1" applyAlignment="1">
      <alignment horizontal="left" vertical="center" wrapText="1"/>
    </xf>
    <xf numFmtId="38" fontId="26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 applyProtection="1">
      <alignment horizontal="center"/>
      <protection locked="0"/>
    </xf>
    <xf numFmtId="38" fontId="0" fillId="0" borderId="0" xfId="0" applyAlignment="1">
      <alignment horizontal="left" wrapText="1"/>
    </xf>
    <xf numFmtId="38" fontId="0" fillId="0" borderId="11" xfId="0" applyBorder="1" applyAlignment="1">
      <alignment horizontal="left" wrapText="1"/>
    </xf>
  </cellXfs>
  <cellStyles count="51">
    <cellStyle name=" dátum" xfId="2" xr:uid="{00000000-0005-0000-0000-000001000000}"/>
    <cellStyle name="20% - 1. jelölőszín" xfId="27" builtinId="30" customBuiltin="1"/>
    <cellStyle name="20% - 2. jelölőszín" xfId="31" builtinId="34" customBuiltin="1"/>
    <cellStyle name="20% - 3. jelölőszín" xfId="35" builtinId="38" customBuiltin="1"/>
    <cellStyle name="20% - 4. jelölőszín" xfId="39" builtinId="42" customBuiltin="1"/>
    <cellStyle name="20% - 5. jelölőszín" xfId="43" builtinId="46" customBuiltin="1"/>
    <cellStyle name="20% - 6. jelölőszín" xfId="47" builtinId="50" customBuiltin="1"/>
    <cellStyle name="40% - 1. jelölőszín" xfId="28" builtinId="31" customBuiltin="1"/>
    <cellStyle name="40% - 2. jelölőszín" xfId="32" builtinId="35" customBuiltin="1"/>
    <cellStyle name="40% - 3. jelölőszín" xfId="36" builtinId="39" customBuiltin="1"/>
    <cellStyle name="40% - 4. jelölőszín" xfId="40" builtinId="43" customBuiltin="1"/>
    <cellStyle name="40% - 5. jelölőszín" xfId="44" builtinId="47" customBuiltin="1"/>
    <cellStyle name="40% - 6. jelölőszín" xfId="48" builtinId="51" customBuiltin="1"/>
    <cellStyle name="60% - 1. jelölőszín" xfId="29" builtinId="32" customBuiltin="1"/>
    <cellStyle name="60% - 2. jelölőszín" xfId="33" builtinId="36" customBuiltin="1"/>
    <cellStyle name="60% - 3. jelölőszín" xfId="37" builtinId="40" customBuiltin="1"/>
    <cellStyle name="60% - 4. jelölőszín" xfId="41" builtinId="44" customBuiltin="1"/>
    <cellStyle name="60% - 5. jelölőszín" xfId="45" builtinId="48" customBuiltin="1"/>
    <cellStyle name="60% - 6. jelölőszín" xfId="49" builtinId="52" customBuiltin="1"/>
    <cellStyle name="Bevitel" xfId="17" builtinId="20" customBuiltin="1"/>
    <cellStyle name="Cím" xfId="9" builtinId="15" customBuiltin="1"/>
    <cellStyle name="Címsor 1" xfId="10" builtinId="16" customBuiltin="1"/>
    <cellStyle name="Címsor 2" xfId="11" builtinId="17" customBuiltin="1"/>
    <cellStyle name="Címsor 3" xfId="12" builtinId="18" customBuiltin="1"/>
    <cellStyle name="Címsor 4" xfId="13" builtinId="19" customBuiltin="1"/>
    <cellStyle name="dátum" xfId="50" xr:uid="{6DC634A7-3B14-41F3-9BAA-6061AE1F1C49}"/>
    <cellStyle name="Ellenőrzőcella" xfId="21" builtinId="23" customBuiltin="1"/>
    <cellStyle name="Ezres" xfId="4" builtinId="3" customBuiltin="1"/>
    <cellStyle name="Ezres [0]" xfId="5" builtinId="6" customBuiltin="1"/>
    <cellStyle name="Figyelmeztetés" xfId="22" builtinId="11" customBuiltin="1"/>
    <cellStyle name="Fix" xfId="1" xr:uid="{00000000-0005-0000-0000-000000000000}"/>
    <cellStyle name="Hivatkozott cella" xfId="20" builtinId="24" customBuiltin="1"/>
    <cellStyle name="Jegyzet" xfId="23" builtinId="10" customBuiltin="1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4" builtinId="26" customBuiltin="1"/>
    <cellStyle name="Kimenet" xfId="18" builtinId="21" customBuiltin="1"/>
    <cellStyle name="Magyarázó szöveg" xfId="24" builtinId="53" customBuiltin="1"/>
    <cellStyle name="Normál" xfId="0" builtinId="0" customBuiltin="1"/>
    <cellStyle name="Összesen" xfId="25" builtinId="25" customBuiltin="1"/>
    <cellStyle name="Pénznem" xfId="6" builtinId="4" customBuiltin="1"/>
    <cellStyle name="Pénznem [0]" xfId="7" builtinId="7" customBuiltin="1"/>
    <cellStyle name="Rossz" xfId="15" builtinId="27" customBuiltin="1"/>
    <cellStyle name="Semleges" xfId="16" builtinId="28" customBuiltin="1"/>
    <cellStyle name="Számítás" xfId="19" builtinId="22" customBuiltin="1"/>
    <cellStyle name="Százalék" xfId="8" builtinId="5" customBuiltin="1"/>
    <cellStyle name="Szöveg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O42"/>
  <sheetViews>
    <sheetView showGridLines="0" topLeftCell="A23" zoomScaleNormal="100" workbookViewId="0">
      <selection activeCell="C35" sqref="C35"/>
    </sheetView>
  </sheetViews>
  <sheetFormatPr defaultColWidth="9.140625" defaultRowHeight="12.75"/>
  <cols>
    <col min="1" max="1" width="2.7109375" style="2" customWidth="1"/>
    <col min="2" max="2" width="70.28515625" style="2" bestFit="1" customWidth="1"/>
    <col min="3" max="3" width="20.28515625" style="2" customWidth="1"/>
    <col min="4" max="4" width="21.42578125" style="2" customWidth="1"/>
    <col min="5" max="5" width="20" style="2" customWidth="1"/>
    <col min="6" max="6" width="2.7109375" style="2" customWidth="1"/>
    <col min="7" max="16384" width="9.140625" style="2"/>
  </cols>
  <sheetData>
    <row r="1" spans="2:13" s="1" customFormat="1" ht="23.25" customHeight="1">
      <c r="B1" s="54" t="s">
        <v>0</v>
      </c>
      <c r="C1" s="54"/>
      <c r="D1" s="54"/>
      <c r="E1" s="54"/>
      <c r="F1" s="5"/>
      <c r="G1" s="5"/>
    </row>
    <row r="2" spans="2:13" ht="21" customHeight="1">
      <c r="B2" s="54" t="s">
        <v>1</v>
      </c>
      <c r="C2" s="54"/>
      <c r="D2" s="54"/>
      <c r="E2" s="54"/>
      <c r="F2" s="5"/>
      <c r="G2" s="5"/>
    </row>
    <row r="3" spans="2:13" ht="25.5" customHeight="1">
      <c r="B3" s="55" t="s">
        <v>2</v>
      </c>
      <c r="C3" s="55"/>
      <c r="D3" s="55"/>
      <c r="E3" s="55"/>
      <c r="F3" s="6"/>
      <c r="G3" s="6"/>
    </row>
    <row r="4" spans="2:13" ht="24" customHeight="1">
      <c r="B4" s="3"/>
      <c r="E4" s="9" t="s">
        <v>3</v>
      </c>
    </row>
    <row r="5" spans="2:13" ht="39" customHeight="1">
      <c r="B5" s="7" t="s">
        <v>4</v>
      </c>
      <c r="C5" s="11" t="s">
        <v>5</v>
      </c>
      <c r="D5" s="12" t="s">
        <v>6</v>
      </c>
      <c r="E5" s="13" t="s">
        <v>7</v>
      </c>
    </row>
    <row r="6" spans="2:13" ht="15">
      <c r="B6" s="14" t="s">
        <v>8</v>
      </c>
      <c r="C6" s="15"/>
      <c r="D6" s="16"/>
      <c r="E6" s="16"/>
    </row>
    <row r="7" spans="2:13" ht="15">
      <c r="B7" s="14" t="s">
        <v>9</v>
      </c>
      <c r="C7" s="15"/>
      <c r="D7" s="16"/>
      <c r="E7" s="15">
        <f t="shared" ref="E7:E11" si="0">SUM(C7:D7)</f>
        <v>0</v>
      </c>
    </row>
    <row r="8" spans="2:13" ht="25.5" customHeight="1">
      <c r="B8" s="14" t="s">
        <v>10</v>
      </c>
      <c r="C8" s="15">
        <f>SUM(C10:C12)</f>
        <v>400000</v>
      </c>
      <c r="D8" s="15">
        <f>SUM(D10:D12)</f>
        <v>0</v>
      </c>
      <c r="E8" s="15">
        <f t="shared" si="0"/>
        <v>400000</v>
      </c>
      <c r="G8" s="53"/>
      <c r="H8" s="53"/>
      <c r="I8" s="53"/>
      <c r="J8" s="53"/>
      <c r="K8" s="53"/>
      <c r="L8" s="53"/>
    </row>
    <row r="9" spans="2:13" ht="15">
      <c r="B9" s="14" t="s">
        <v>11</v>
      </c>
      <c r="C9" s="15"/>
      <c r="D9" s="15"/>
      <c r="E9" s="15">
        <f t="shared" si="0"/>
        <v>0</v>
      </c>
    </row>
    <row r="10" spans="2:13" ht="15">
      <c r="B10" s="14" t="s">
        <v>12</v>
      </c>
      <c r="C10" s="15">
        <v>0</v>
      </c>
      <c r="D10" s="15">
        <v>0</v>
      </c>
      <c r="E10" s="15">
        <f t="shared" si="0"/>
        <v>0</v>
      </c>
    </row>
    <row r="11" spans="2:13" ht="15">
      <c r="B11" s="14" t="s">
        <v>13</v>
      </c>
      <c r="C11" s="15">
        <v>0</v>
      </c>
      <c r="D11" s="15">
        <v>0</v>
      </c>
      <c r="E11" s="15">
        <f t="shared" si="0"/>
        <v>0</v>
      </c>
    </row>
    <row r="12" spans="2:13" ht="15">
      <c r="B12" s="14" t="s">
        <v>14</v>
      </c>
      <c r="C12" s="15">
        <v>400000</v>
      </c>
      <c r="D12" s="15">
        <v>0</v>
      </c>
      <c r="E12" s="15">
        <f>SUM(C12:D12)</f>
        <v>400000</v>
      </c>
    </row>
    <row r="13" spans="2:13" ht="18" customHeight="1">
      <c r="B13" s="14" t="s">
        <v>15</v>
      </c>
      <c r="C13" s="15"/>
      <c r="D13" s="15"/>
      <c r="E13" s="15">
        <f t="shared" ref="E13:E14" si="1">SUM(C13:D13)</f>
        <v>0</v>
      </c>
    </row>
    <row r="14" spans="2:13" ht="30" customHeight="1">
      <c r="B14" s="25" t="s">
        <v>16</v>
      </c>
      <c r="C14" s="26">
        <v>363123</v>
      </c>
      <c r="D14" s="26">
        <v>0</v>
      </c>
      <c r="E14" s="15">
        <f t="shared" si="1"/>
        <v>363123</v>
      </c>
      <c r="G14" s="53"/>
      <c r="H14" s="53"/>
      <c r="I14" s="53"/>
      <c r="J14" s="53"/>
      <c r="K14" s="53"/>
      <c r="L14" s="53"/>
      <c r="M14" s="53"/>
    </row>
    <row r="15" spans="2:13" ht="15.75">
      <c r="B15" s="10" t="s">
        <v>17</v>
      </c>
      <c r="C15" s="17">
        <f>SUM(C6+C7+C8+C14)</f>
        <v>763123</v>
      </c>
      <c r="D15" s="17">
        <f>SUM(D6+D7+D8+D14)</f>
        <v>0</v>
      </c>
      <c r="E15" s="17">
        <f t="shared" ref="E15:E32" si="2">SUM(C15:D15)</f>
        <v>763123</v>
      </c>
    </row>
    <row r="16" spans="2:13" ht="15.75">
      <c r="B16" s="4" t="s">
        <v>18</v>
      </c>
      <c r="C16" s="18"/>
      <c r="D16" s="19"/>
      <c r="E16" s="20">
        <f t="shared" si="2"/>
        <v>0</v>
      </c>
    </row>
    <row r="17" spans="2:15" ht="15">
      <c r="B17" s="8" t="s">
        <v>19</v>
      </c>
      <c r="C17" s="15">
        <f>SUM(C19:C21)</f>
        <v>65600</v>
      </c>
      <c r="D17" s="15">
        <f>SUM(D19:D21)</f>
        <v>0</v>
      </c>
      <c r="E17" s="15">
        <f t="shared" si="2"/>
        <v>65600</v>
      </c>
    </row>
    <row r="18" spans="2:15" ht="15">
      <c r="B18" s="14" t="s">
        <v>11</v>
      </c>
      <c r="C18" s="15"/>
      <c r="D18" s="16"/>
      <c r="E18" s="15"/>
    </row>
    <row r="19" spans="2:15" ht="15">
      <c r="B19" s="14" t="s">
        <v>20</v>
      </c>
      <c r="C19" s="15">
        <v>3000</v>
      </c>
      <c r="D19" s="16">
        <v>0</v>
      </c>
      <c r="E19" s="15">
        <f>SUM(C19:D19)</f>
        <v>3000</v>
      </c>
      <c r="G19" s="53"/>
      <c r="H19" s="53"/>
      <c r="I19" s="53"/>
      <c r="J19" s="53"/>
      <c r="K19" s="53"/>
      <c r="L19" s="53"/>
    </row>
    <row r="20" spans="2:15" ht="24.75" customHeight="1">
      <c r="B20" s="14" t="s">
        <v>21</v>
      </c>
      <c r="C20" s="15">
        <v>7600</v>
      </c>
      <c r="D20" s="16">
        <v>0</v>
      </c>
      <c r="E20" s="15">
        <f t="shared" ref="E20:E30" si="3">SUM(C20:D20)</f>
        <v>7600</v>
      </c>
      <c r="G20" s="53"/>
      <c r="H20" s="53"/>
      <c r="I20" s="53"/>
      <c r="J20" s="53"/>
      <c r="K20" s="53"/>
      <c r="L20" s="53"/>
      <c r="M20" s="53"/>
    </row>
    <row r="21" spans="2:15" ht="24" customHeight="1">
      <c r="B21" s="14" t="s">
        <v>22</v>
      </c>
      <c r="C21" s="15">
        <v>55000</v>
      </c>
      <c r="D21" s="16">
        <v>0</v>
      </c>
      <c r="E21" s="15">
        <f t="shared" si="3"/>
        <v>55000</v>
      </c>
      <c r="G21" s="53"/>
      <c r="H21" s="53"/>
      <c r="I21" s="53"/>
      <c r="J21" s="53"/>
      <c r="K21" s="53"/>
      <c r="L21" s="53"/>
      <c r="M21" s="53"/>
      <c r="N21" s="53"/>
      <c r="O21" s="53"/>
    </row>
    <row r="22" spans="2:15" ht="15">
      <c r="B22" s="8" t="s">
        <v>23</v>
      </c>
      <c r="C22" s="15">
        <f>SUM(C24:C30)</f>
        <v>216614</v>
      </c>
      <c r="D22" s="15">
        <f>SUM(D24:D30)</f>
        <v>0</v>
      </c>
      <c r="E22" s="15">
        <f t="shared" si="3"/>
        <v>216614</v>
      </c>
    </row>
    <row r="23" spans="2:15" ht="15">
      <c r="B23" s="14" t="s">
        <v>11</v>
      </c>
      <c r="C23" s="15"/>
      <c r="D23" s="16"/>
      <c r="E23" s="15">
        <f t="shared" si="3"/>
        <v>0</v>
      </c>
    </row>
    <row r="24" spans="2:15" ht="21.75" customHeight="1">
      <c r="B24" s="14" t="s">
        <v>24</v>
      </c>
      <c r="C24" s="26">
        <v>39400</v>
      </c>
      <c r="D24" s="16">
        <v>0</v>
      </c>
      <c r="E24" s="15">
        <f t="shared" si="3"/>
        <v>39400</v>
      </c>
      <c r="G24" s="53"/>
      <c r="H24" s="53"/>
      <c r="I24" s="53"/>
      <c r="J24" s="53"/>
      <c r="K24" s="53"/>
      <c r="L24" s="53"/>
    </row>
    <row r="25" spans="2:15" ht="15">
      <c r="B25" s="14" t="s">
        <v>25</v>
      </c>
      <c r="C25" s="26">
        <v>76800</v>
      </c>
      <c r="D25" s="16">
        <v>0</v>
      </c>
      <c r="E25" s="15">
        <f t="shared" si="3"/>
        <v>76800</v>
      </c>
      <c r="G25" s="53"/>
      <c r="H25" s="53"/>
      <c r="I25" s="53"/>
      <c r="J25" s="53"/>
      <c r="K25" s="53"/>
      <c r="L25" s="53"/>
    </row>
    <row r="26" spans="2:15" ht="15">
      <c r="B26" s="14" t="s">
        <v>26</v>
      </c>
      <c r="C26" s="26">
        <v>3000</v>
      </c>
      <c r="D26" s="16"/>
      <c r="E26" s="15">
        <f t="shared" si="3"/>
        <v>3000</v>
      </c>
      <c r="G26" s="53"/>
      <c r="H26" s="53"/>
      <c r="I26" s="53"/>
      <c r="J26" s="53"/>
      <c r="K26" s="53"/>
      <c r="L26" s="53"/>
    </row>
    <row r="27" spans="2:15" ht="15">
      <c r="B27" s="14" t="s">
        <v>27</v>
      </c>
      <c r="C27" s="26">
        <v>24500</v>
      </c>
      <c r="D27" s="16">
        <v>0</v>
      </c>
      <c r="E27" s="15">
        <f t="shared" si="3"/>
        <v>24500</v>
      </c>
      <c r="G27" s="53"/>
      <c r="H27" s="53"/>
      <c r="I27" s="53"/>
      <c r="J27" s="53"/>
      <c r="K27" s="53"/>
      <c r="L27" s="53"/>
    </row>
    <row r="28" spans="2:15" ht="15">
      <c r="B28" s="14" t="s">
        <v>28</v>
      </c>
      <c r="C28" s="26">
        <v>35000</v>
      </c>
      <c r="D28" s="16"/>
      <c r="E28" s="15">
        <f>C28</f>
        <v>35000</v>
      </c>
      <c r="G28" s="53"/>
      <c r="H28" s="53"/>
      <c r="I28" s="53"/>
      <c r="J28" s="53"/>
      <c r="K28" s="53"/>
      <c r="L28" s="53"/>
    </row>
    <row r="29" spans="2:15" ht="15">
      <c r="B29" s="14" t="s">
        <v>29</v>
      </c>
      <c r="C29" s="26">
        <v>10000</v>
      </c>
      <c r="D29" s="16"/>
      <c r="E29" s="15">
        <v>10000</v>
      </c>
      <c r="G29" s="51"/>
      <c r="H29" s="51"/>
      <c r="I29" s="51"/>
      <c r="J29" s="51"/>
      <c r="K29" s="51"/>
      <c r="L29" s="51"/>
    </row>
    <row r="30" spans="2:15" ht="15">
      <c r="B30" s="14" t="s">
        <v>30</v>
      </c>
      <c r="C30" s="26">
        <f>(C24+C25+C26+C28+C29)*0.17</f>
        <v>27914.000000000004</v>
      </c>
      <c r="D30" s="16">
        <v>0</v>
      </c>
      <c r="E30" s="15">
        <f t="shared" si="3"/>
        <v>27914.000000000004</v>
      </c>
      <c r="G30" s="53"/>
      <c r="H30" s="53"/>
      <c r="I30" s="53"/>
      <c r="J30" s="53"/>
      <c r="K30" s="53"/>
      <c r="L30" s="53"/>
    </row>
    <row r="31" spans="2:15" ht="15">
      <c r="B31" s="14" t="s">
        <v>31</v>
      </c>
      <c r="C31" s="15"/>
      <c r="D31" s="21">
        <v>0</v>
      </c>
      <c r="E31" s="15">
        <f t="shared" si="2"/>
        <v>0</v>
      </c>
    </row>
    <row r="32" spans="2:15" ht="27" customHeight="1">
      <c r="B32" s="14" t="s">
        <v>32</v>
      </c>
      <c r="C32" s="15">
        <v>14812</v>
      </c>
      <c r="D32" s="16">
        <v>0</v>
      </c>
      <c r="E32" s="15">
        <f t="shared" si="2"/>
        <v>14812</v>
      </c>
      <c r="G32" s="53"/>
      <c r="H32" s="53"/>
      <c r="I32" s="53"/>
      <c r="J32" s="53"/>
      <c r="K32" s="53"/>
      <c r="L32" s="53"/>
      <c r="M32" s="53"/>
    </row>
    <row r="33" spans="2:12" ht="15.75">
      <c r="B33" s="10" t="s">
        <v>33</v>
      </c>
      <c r="C33" s="24">
        <f>SUM(C17+C22+C31+C32)</f>
        <v>297026</v>
      </c>
      <c r="D33" s="24">
        <f>SUM(D17+D22+D31+D32)</f>
        <v>0</v>
      </c>
      <c r="E33" s="24">
        <f>SUM(E17+E22+E31+E32)</f>
        <v>297026</v>
      </c>
    </row>
    <row r="34" spans="2:12" ht="24" customHeight="1">
      <c r="B34" s="14" t="s">
        <v>34</v>
      </c>
      <c r="C34" s="15">
        <v>306097</v>
      </c>
      <c r="D34" s="15">
        <v>0</v>
      </c>
      <c r="E34" s="15">
        <f>SUM(C34:D34)</f>
        <v>306097</v>
      </c>
      <c r="G34" s="53"/>
      <c r="H34" s="53"/>
      <c r="I34" s="53"/>
      <c r="J34" s="53"/>
      <c r="K34" s="53"/>
      <c r="L34" s="53"/>
    </row>
    <row r="35" spans="2:12" ht="15">
      <c r="B35" s="14" t="s">
        <v>35</v>
      </c>
      <c r="C35" s="15">
        <v>0</v>
      </c>
      <c r="D35" s="15">
        <v>0</v>
      </c>
      <c r="E35" s="15">
        <f>SUM(C35:D35)</f>
        <v>0</v>
      </c>
    </row>
    <row r="36" spans="2:12" ht="15.75">
      <c r="B36" s="22" t="s">
        <v>36</v>
      </c>
      <c r="C36" s="17">
        <f>SUM(C34:C35)</f>
        <v>306097</v>
      </c>
      <c r="D36" s="17">
        <f>SUM(D34:D35)</f>
        <v>0</v>
      </c>
      <c r="E36" s="17">
        <f>SUM(C36:D36)</f>
        <v>306097</v>
      </c>
    </row>
    <row r="37" spans="2:12" ht="15.75">
      <c r="B37" s="22" t="s">
        <v>37</v>
      </c>
      <c r="C37" s="17">
        <v>160000</v>
      </c>
      <c r="D37" s="17"/>
      <c r="E37" s="17">
        <f>C37</f>
        <v>160000</v>
      </c>
    </row>
    <row r="38" spans="2:12" ht="15.75" customHeight="1">
      <c r="B38" s="23" t="s">
        <v>38</v>
      </c>
      <c r="C38" s="18">
        <f>SUM(C33+C36+C37)</f>
        <v>763123</v>
      </c>
      <c r="D38" s="18">
        <f>SUM(D33+D36)</f>
        <v>0</v>
      </c>
      <c r="E38" s="18">
        <f>SUM(C38:D38)</f>
        <v>763123</v>
      </c>
    </row>
    <row r="42" spans="2:12">
      <c r="B42" s="28"/>
      <c r="C42" s="29">
        <f>C15-C38</f>
        <v>0</v>
      </c>
      <c r="D42" s="29">
        <f>D15-D38</f>
        <v>0</v>
      </c>
      <c r="E42" s="29">
        <f>E15-E38</f>
        <v>0</v>
      </c>
    </row>
  </sheetData>
  <sheetProtection formatCells="0" formatColumns="0" formatRows="0" insertColumns="0" insertRows="0" deleteColumns="0" deleteRows="0" sort="0"/>
  <mergeCells count="16">
    <mergeCell ref="B1:E1"/>
    <mergeCell ref="B2:E2"/>
    <mergeCell ref="B3:E3"/>
    <mergeCell ref="G8:L8"/>
    <mergeCell ref="G14:M14"/>
    <mergeCell ref="G19:L19"/>
    <mergeCell ref="G20:M20"/>
    <mergeCell ref="G32:M32"/>
    <mergeCell ref="G34:L34"/>
    <mergeCell ref="G24:L24"/>
    <mergeCell ref="G25:L25"/>
    <mergeCell ref="G26:L26"/>
    <mergeCell ref="G27:L27"/>
    <mergeCell ref="G28:L28"/>
    <mergeCell ref="G30:L30"/>
    <mergeCell ref="G21:O21"/>
  </mergeCells>
  <phoneticPr fontId="0" type="noConversion"/>
  <dataValidations count="7">
    <dataValidation type="decimal" allowBlank="1" showInputMessage="1" showErrorMessage="1" error="Adjon meg egy -10 000 000 és 10 000 000 közé eső számot." sqref="E6 D6:D7 D16 D18:D21 D23:D32" xr:uid="{00000000-0002-0000-0000-000000000000}">
      <formula1>-10000000</formula1>
      <formula2>10000000</formula2>
    </dataValidation>
    <dataValidation allowBlank="1" showInputMessage="1" showErrorMessage="1" prompt="Ezen a munkalapon eredménykimutatást készíthet. A végeredmény kiszámításához a D6 és a D7 cellában adhatja meg az értékesítést, a D11–D15 cellákban a költséget, a D23–D48 cellában a ráfordításokat és a D54–D55 cellákban az egyéb bevételeket." sqref="A1" xr:uid="{00000000-0002-0000-0000-000001000000}"/>
    <dataValidation allowBlank="1" showInputMessage="1" showErrorMessage="1" prompt="Ebben a cellában adhatja meg a nevet." sqref="B1:B2" xr:uid="{00000000-0002-0000-0000-000003000000}"/>
    <dataValidation allowBlank="1" showInputMessage="1" showErrorMessage="1" prompt="Ebben a cellában adhatja meg az időtartamot." sqref="B3" xr:uid="{00000000-0002-0000-0000-000004000000}"/>
    <dataValidation allowBlank="1" showInputMessage="1" showErrorMessage="1" prompt="A bevételi tételeket a B6–B7, az értékeket a D6–D7 cellákban adhatja meg vagy módosíthatja. Az értékesítés nettó árbevételét automatikusan kiszámítja a sablon az E8 cellában." sqref="B5" xr:uid="{00000000-0002-0000-0000-000005000000}"/>
    <dataValidation allowBlank="1" showInputMessage="1" showErrorMessage="1" prompt="Az alábbi cellában az Eladott áruk beszerzési értéke címke található." sqref="B8" xr:uid="{00000000-0002-0000-0000-000006000000}"/>
    <dataValidation allowBlank="1" showInputMessage="1" showErrorMessage="1" prompt="A tételeket a B11–B15, az értékeket a D11–D15 cellákban adhatja meg vagy módosíthatja. A sablon automatikusan kiszámítja a rendelkezésre álló készletet a D16, az eladott áruk beszerzési értékét az E18 és a bruttó nyereséget az E20 cellában." sqref="B15" xr:uid="{00000000-0002-0000-0000-000007000000}"/>
  </dataValidations>
  <printOptions horizontalCentered="1"/>
  <pageMargins left="0.65" right="0.65" top="0.65" bottom="0.9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F4D2-6133-4A13-B3EE-4877779A6712}">
  <dimension ref="A2:AC105"/>
  <sheetViews>
    <sheetView tabSelected="1" topLeftCell="A24" workbookViewId="0">
      <selection activeCell="G12" sqref="G12"/>
    </sheetView>
  </sheetViews>
  <sheetFormatPr defaultRowHeight="12.75"/>
  <cols>
    <col min="3" max="3" width="6" customWidth="1"/>
    <col min="4" max="4" width="10.140625" bestFit="1" customWidth="1"/>
    <col min="5" max="6" width="12" customWidth="1"/>
    <col min="7" max="7" width="15.5703125" customWidth="1"/>
  </cols>
  <sheetData>
    <row r="2" spans="1:8" ht="15">
      <c r="A2" s="36" t="s">
        <v>0</v>
      </c>
      <c r="B2" s="36"/>
      <c r="C2" s="36"/>
      <c r="D2" s="36"/>
      <c r="E2" s="37"/>
      <c r="F2" s="37"/>
    </row>
    <row r="3" spans="1:8" ht="15">
      <c r="A3" s="61" t="s">
        <v>1</v>
      </c>
      <c r="B3" s="61"/>
      <c r="C3" s="61"/>
      <c r="D3" s="61"/>
    </row>
    <row r="4" spans="1:8" ht="15">
      <c r="A4" s="62" t="s">
        <v>2</v>
      </c>
      <c r="B4" s="62"/>
      <c r="C4" s="62"/>
      <c r="D4" s="62"/>
      <c r="G4" s="31" t="s">
        <v>39</v>
      </c>
      <c r="H4" s="31"/>
    </row>
    <row r="6" spans="1:8">
      <c r="A6" s="33" t="s">
        <v>40</v>
      </c>
      <c r="B6" s="33"/>
      <c r="C6" s="33" t="s">
        <v>41</v>
      </c>
      <c r="D6" s="33"/>
      <c r="E6" s="27"/>
      <c r="G6" s="27">
        <v>400000000</v>
      </c>
    </row>
    <row r="7" spans="1:8">
      <c r="A7" s="38" t="s">
        <v>42</v>
      </c>
      <c r="B7" s="38"/>
      <c r="C7" s="38"/>
      <c r="D7" s="38"/>
    </row>
    <row r="8" spans="1:8">
      <c r="A8" s="38"/>
      <c r="B8" s="38"/>
      <c r="C8" s="38"/>
      <c r="D8" s="38"/>
    </row>
    <row r="9" spans="1:8">
      <c r="A9" s="38" t="s">
        <v>43</v>
      </c>
      <c r="B9" s="38"/>
      <c r="C9" s="38"/>
      <c r="D9" s="38"/>
    </row>
    <row r="10" spans="1:8">
      <c r="A10" s="38"/>
      <c r="B10" s="38"/>
      <c r="C10" s="38"/>
      <c r="D10" s="38"/>
      <c r="G10" s="27">
        <v>363123000</v>
      </c>
    </row>
    <row r="11" spans="1:8">
      <c r="A11" s="39"/>
      <c r="B11" s="39"/>
      <c r="C11" s="39"/>
      <c r="D11" s="39"/>
      <c r="E11" s="40"/>
      <c r="F11" s="40"/>
      <c r="G11" s="40"/>
    </row>
    <row r="12" spans="1:8">
      <c r="A12" s="33" t="s">
        <v>44</v>
      </c>
      <c r="B12" s="33"/>
      <c r="C12" s="33"/>
      <c r="D12" s="33"/>
      <c r="E12" s="27"/>
      <c r="F12" s="27"/>
      <c r="G12" s="27">
        <f>G6+G10</f>
        <v>763123000</v>
      </c>
    </row>
    <row r="13" spans="1:8">
      <c r="A13" s="38"/>
      <c r="B13" s="38"/>
      <c r="C13" s="38"/>
      <c r="D13" s="38"/>
    </row>
    <row r="14" spans="1:8">
      <c r="A14" s="38"/>
      <c r="B14" s="38"/>
      <c r="C14" s="38"/>
      <c r="D14" s="38"/>
    </row>
    <row r="15" spans="1:8">
      <c r="A15" s="38" t="s">
        <v>45</v>
      </c>
      <c r="B15" s="38"/>
      <c r="C15" s="38"/>
      <c r="D15" s="38"/>
    </row>
    <row r="16" spans="1:8">
      <c r="A16" s="38"/>
      <c r="B16" s="38"/>
      <c r="C16" s="38"/>
      <c r="D16" s="38"/>
    </row>
    <row r="17" spans="1:7">
      <c r="A17" s="33" t="s">
        <v>46</v>
      </c>
      <c r="B17" s="33"/>
      <c r="C17" s="33"/>
      <c r="D17" s="33"/>
      <c r="E17" s="27"/>
      <c r="F17" s="27"/>
      <c r="G17" s="27">
        <v>3000000</v>
      </c>
    </row>
    <row r="18" spans="1:7">
      <c r="A18" s="33"/>
      <c r="B18" s="33"/>
      <c r="C18" s="33"/>
      <c r="D18" s="33"/>
      <c r="E18" s="27"/>
      <c r="F18" s="27"/>
      <c r="G18" s="27"/>
    </row>
    <row r="19" spans="1:7">
      <c r="A19" s="38" t="s">
        <v>47</v>
      </c>
      <c r="B19" s="38"/>
      <c r="C19" s="38"/>
      <c r="D19" s="38"/>
      <c r="E19" t="s">
        <v>48</v>
      </c>
      <c r="G19">
        <v>2500000</v>
      </c>
    </row>
    <row r="20" spans="1:7">
      <c r="A20" s="63" t="s">
        <v>49</v>
      </c>
      <c r="B20" s="63"/>
      <c r="C20" s="63"/>
      <c r="D20" s="63"/>
      <c r="E20">
        <v>150000</v>
      </c>
      <c r="F20">
        <v>18</v>
      </c>
      <c r="G20">
        <f>E20*F20</f>
        <v>2700000</v>
      </c>
    </row>
    <row r="21" spans="1:7">
      <c r="A21" s="64" t="s">
        <v>50</v>
      </c>
      <c r="B21" s="64"/>
      <c r="C21" s="40"/>
      <c r="D21" s="40"/>
      <c r="E21" s="40">
        <v>200000</v>
      </c>
      <c r="F21" s="40">
        <v>12</v>
      </c>
      <c r="G21" s="40">
        <f>E21*F21</f>
        <v>2400000</v>
      </c>
    </row>
    <row r="22" spans="1:7">
      <c r="A22" s="33" t="s">
        <v>51</v>
      </c>
      <c r="B22" s="38"/>
      <c r="C22" s="38"/>
      <c r="D22" s="38"/>
      <c r="E22" s="38"/>
      <c r="F22" s="38"/>
      <c r="G22" s="27">
        <f>SUM(G19:G21)</f>
        <v>7600000</v>
      </c>
    </row>
    <row r="23" spans="1:7">
      <c r="A23" s="33"/>
      <c r="B23" s="38"/>
      <c r="C23" s="38"/>
      <c r="D23" s="38"/>
      <c r="E23" s="38"/>
      <c r="F23" s="38"/>
    </row>
    <row r="24" spans="1:7">
      <c r="A24" s="33"/>
      <c r="B24" s="38"/>
      <c r="C24" s="38"/>
      <c r="D24" s="38"/>
      <c r="E24" s="38"/>
      <c r="F24" s="38"/>
    </row>
    <row r="25" spans="1:7">
      <c r="A25" s="57" t="s">
        <v>52</v>
      </c>
      <c r="B25" s="57"/>
      <c r="C25" s="57"/>
      <c r="D25" s="57"/>
      <c r="E25" s="57"/>
      <c r="F25" s="57"/>
      <c r="G25" s="32"/>
    </row>
    <row r="26" spans="1:7" ht="29.25" customHeight="1">
      <c r="A26" s="57" t="s">
        <v>53</v>
      </c>
      <c r="B26" s="57"/>
      <c r="C26" s="57"/>
      <c r="D26" s="57"/>
      <c r="E26" s="57"/>
      <c r="F26" s="57"/>
      <c r="G26" s="32">
        <v>15000000</v>
      </c>
    </row>
    <row r="27" spans="1:7">
      <c r="A27" s="57" t="s">
        <v>54</v>
      </c>
      <c r="B27" s="57"/>
      <c r="C27" s="57"/>
      <c r="D27" s="57"/>
      <c r="E27" s="32"/>
      <c r="F27" s="32"/>
      <c r="G27" s="32">
        <v>5000000</v>
      </c>
    </row>
    <row r="28" spans="1:7">
      <c r="A28" s="32" t="s">
        <v>55</v>
      </c>
      <c r="B28" s="32"/>
      <c r="C28" s="32"/>
      <c r="D28" s="32"/>
      <c r="E28" s="32"/>
      <c r="F28" s="32"/>
      <c r="G28" s="32">
        <v>3500000</v>
      </c>
    </row>
    <row r="29" spans="1:7">
      <c r="A29" s="57" t="s">
        <v>56</v>
      </c>
      <c r="B29" s="57"/>
      <c r="C29" s="32"/>
      <c r="D29" s="32"/>
      <c r="E29" s="32"/>
      <c r="F29" s="32"/>
      <c r="G29" s="32">
        <v>1524000</v>
      </c>
    </row>
    <row r="30" spans="1:7">
      <c r="A30" s="59" t="s">
        <v>52</v>
      </c>
      <c r="B30" s="59"/>
      <c r="C30" s="59"/>
      <c r="D30" s="41"/>
      <c r="E30" s="41"/>
      <c r="F30" s="41"/>
      <c r="G30" s="41">
        <v>29976000</v>
      </c>
    </row>
    <row r="31" spans="1:7">
      <c r="A31" s="60" t="s">
        <v>57</v>
      </c>
      <c r="B31" s="60"/>
      <c r="C31" s="60"/>
      <c r="D31" s="60"/>
      <c r="E31" s="32"/>
      <c r="F31" s="32"/>
      <c r="G31" s="34">
        <f>SUM(G26:G30)</f>
        <v>55000000</v>
      </c>
    </row>
    <row r="32" spans="1:7">
      <c r="A32" s="52"/>
      <c r="B32" s="52"/>
      <c r="C32" s="52"/>
      <c r="D32" s="52"/>
      <c r="E32" s="32"/>
      <c r="F32" s="32"/>
      <c r="G32" s="34"/>
    </row>
    <row r="33" spans="1:7">
      <c r="A33" s="42" t="s">
        <v>58</v>
      </c>
      <c r="B33" s="52"/>
      <c r="C33" s="52"/>
      <c r="D33" s="52"/>
      <c r="E33" s="32"/>
      <c r="F33" s="32"/>
      <c r="G33" s="34"/>
    </row>
    <row r="34" spans="1:7">
      <c r="A34" s="52"/>
      <c r="B34" s="52"/>
      <c r="C34" s="52"/>
      <c r="D34" s="52"/>
      <c r="E34" s="32"/>
      <c r="F34" s="32"/>
      <c r="G34" s="32"/>
    </row>
    <row r="35" spans="1:7">
      <c r="A35" s="43" t="s">
        <v>59</v>
      </c>
      <c r="B35" s="38"/>
      <c r="C35" s="38"/>
      <c r="D35" t="s">
        <v>60</v>
      </c>
      <c r="E35" t="s">
        <v>61</v>
      </c>
      <c r="F35" s="38" t="s">
        <v>62</v>
      </c>
      <c r="G35" s="38" t="s">
        <v>63</v>
      </c>
    </row>
    <row r="36" spans="1:7">
      <c r="A36" s="38" t="s">
        <v>64</v>
      </c>
      <c r="B36" s="38"/>
      <c r="D36">
        <v>1</v>
      </c>
      <c r="E36">
        <v>600000</v>
      </c>
      <c r="F36">
        <v>12</v>
      </c>
      <c r="G36">
        <f>D36*E36*F36</f>
        <v>7200000</v>
      </c>
    </row>
    <row r="37" spans="1:7">
      <c r="A37" s="44" t="s">
        <v>65</v>
      </c>
      <c r="B37" s="45"/>
      <c r="C37" s="45"/>
      <c r="D37">
        <v>3</v>
      </c>
      <c r="E37">
        <v>150000</v>
      </c>
      <c r="F37">
        <v>12</v>
      </c>
      <c r="G37" s="45">
        <f>D37*E37*F37</f>
        <v>5400000</v>
      </c>
    </row>
    <row r="38" spans="1:7">
      <c r="A38" s="44" t="s">
        <v>66</v>
      </c>
      <c r="B38" s="45"/>
      <c r="C38" s="45"/>
      <c r="D38">
        <v>1</v>
      </c>
      <c r="E38">
        <v>2000000</v>
      </c>
      <c r="F38">
        <v>9</v>
      </c>
      <c r="G38" s="45">
        <f>D38*E38*F38</f>
        <v>18000000</v>
      </c>
    </row>
    <row r="39" spans="1:7">
      <c r="A39" s="39" t="s">
        <v>67</v>
      </c>
      <c r="B39" s="40"/>
      <c r="C39" s="40"/>
      <c r="D39" s="40">
        <v>1</v>
      </c>
      <c r="E39" s="40">
        <v>800000</v>
      </c>
      <c r="F39" s="40">
        <v>11</v>
      </c>
      <c r="G39" s="46">
        <f>D39*E39*F39</f>
        <v>8800000</v>
      </c>
    </row>
    <row r="40" spans="1:7">
      <c r="A40" s="47"/>
      <c r="B40" s="48"/>
      <c r="C40" s="48"/>
      <c r="G40" s="48"/>
    </row>
    <row r="41" spans="1:7">
      <c r="A41" s="33" t="s">
        <v>68</v>
      </c>
      <c r="B41" s="27"/>
      <c r="C41" s="27"/>
      <c r="D41" s="27"/>
      <c r="E41" s="27"/>
      <c r="F41" s="27"/>
      <c r="G41" s="27">
        <f>SUM(G36:G39)</f>
        <v>39400000</v>
      </c>
    </row>
    <row r="43" spans="1:7">
      <c r="A43" s="43" t="s">
        <v>69</v>
      </c>
      <c r="B43" s="38"/>
    </row>
    <row r="44" spans="1:7">
      <c r="A44" s="38" t="s">
        <v>70</v>
      </c>
      <c r="B44" s="38"/>
      <c r="D44">
        <v>4</v>
      </c>
      <c r="E44">
        <v>1000000</v>
      </c>
      <c r="F44">
        <v>12</v>
      </c>
      <c r="G44">
        <f>4*1000000*12</f>
        <v>48000000</v>
      </c>
    </row>
    <row r="45" spans="1:7">
      <c r="A45" s="39" t="s">
        <v>71</v>
      </c>
      <c r="B45" s="40"/>
      <c r="C45" s="40"/>
      <c r="D45" s="40">
        <v>3</v>
      </c>
      <c r="E45" s="40">
        <v>800000</v>
      </c>
      <c r="F45" s="40">
        <v>12</v>
      </c>
      <c r="G45" s="40">
        <f>3*800000*12</f>
        <v>28800000</v>
      </c>
    </row>
    <row r="46" spans="1:7">
      <c r="A46" s="33" t="s">
        <v>72</v>
      </c>
      <c r="B46" s="27"/>
      <c r="C46" s="27"/>
      <c r="D46" s="27"/>
      <c r="E46" s="27"/>
      <c r="F46" s="27"/>
      <c r="G46" s="27">
        <f>SUM(G44:G45)</f>
        <v>76800000</v>
      </c>
    </row>
    <row r="47" spans="1:7">
      <c r="A47" s="38"/>
    </row>
    <row r="48" spans="1:7">
      <c r="A48" s="43" t="s">
        <v>73</v>
      </c>
    </row>
    <row r="49" spans="1:7">
      <c r="A49" s="38" t="s">
        <v>74</v>
      </c>
      <c r="G49">
        <v>1000000</v>
      </c>
    </row>
    <row r="50" spans="1:7">
      <c r="A50" s="38" t="s">
        <v>75</v>
      </c>
      <c r="G50">
        <v>1000000</v>
      </c>
    </row>
    <row r="51" spans="1:7">
      <c r="A51" s="39" t="s">
        <v>76</v>
      </c>
      <c r="B51" s="40"/>
      <c r="C51" s="40"/>
      <c r="D51" s="40"/>
      <c r="E51" s="40"/>
      <c r="F51" s="40"/>
      <c r="G51" s="40">
        <v>1000000</v>
      </c>
    </row>
    <row r="52" spans="1:7">
      <c r="A52" s="33" t="s">
        <v>77</v>
      </c>
      <c r="B52" s="27"/>
      <c r="C52" s="27"/>
      <c r="D52" s="27"/>
      <c r="E52" s="27"/>
      <c r="F52" s="27"/>
      <c r="G52" s="27">
        <f>SUM(G49:G51)</f>
        <v>3000000</v>
      </c>
    </row>
    <row r="53" spans="1:7">
      <c r="A53" s="33"/>
      <c r="B53" s="27"/>
      <c r="C53" s="27"/>
      <c r="D53" s="27"/>
      <c r="E53" s="27"/>
      <c r="F53" s="27"/>
      <c r="G53" s="27"/>
    </row>
    <row r="54" spans="1:7">
      <c r="A54" s="33" t="s">
        <v>78</v>
      </c>
      <c r="B54" s="27"/>
      <c r="C54" s="27"/>
      <c r="D54" s="27"/>
      <c r="E54" s="27"/>
      <c r="F54" s="27"/>
      <c r="G54" s="27">
        <f>20000000+9*500000</f>
        <v>24500000</v>
      </c>
    </row>
    <row r="55" spans="1:7">
      <c r="A55" s="33"/>
      <c r="B55" s="27"/>
      <c r="C55" s="27"/>
      <c r="D55" s="27"/>
      <c r="E55" s="27"/>
      <c r="F55" s="27"/>
      <c r="G55" s="27"/>
    </row>
    <row r="56" spans="1:7">
      <c r="A56" s="33" t="s">
        <v>79</v>
      </c>
      <c r="B56" s="27"/>
      <c r="C56" s="27"/>
      <c r="D56" s="27"/>
      <c r="E56" s="27"/>
      <c r="F56" s="27"/>
      <c r="G56" s="27">
        <v>35000000</v>
      </c>
    </row>
    <row r="57" spans="1:7">
      <c r="A57" s="33"/>
      <c r="B57" s="27"/>
      <c r="C57" s="27"/>
      <c r="D57" s="27"/>
      <c r="E57" s="27"/>
      <c r="F57" s="27"/>
      <c r="G57" s="27"/>
    </row>
    <row r="58" spans="1:7">
      <c r="A58" s="33" t="s">
        <v>80</v>
      </c>
      <c r="B58" s="27"/>
      <c r="C58" s="27"/>
      <c r="D58" s="27"/>
      <c r="E58" s="27"/>
      <c r="F58" s="27"/>
      <c r="G58" s="27">
        <v>10000000</v>
      </c>
    </row>
    <row r="59" spans="1:7">
      <c r="A59" s="33"/>
      <c r="B59" s="27"/>
      <c r="C59" s="27"/>
      <c r="D59" s="27"/>
      <c r="E59" s="27"/>
      <c r="F59" s="27"/>
      <c r="G59" s="27"/>
    </row>
    <row r="61" spans="1:7" ht="19.5" customHeight="1">
      <c r="A61" s="49" t="s">
        <v>81</v>
      </c>
      <c r="B61" s="49"/>
      <c r="C61" s="50"/>
      <c r="D61" s="63" t="s">
        <v>82</v>
      </c>
      <c r="E61" s="63"/>
      <c r="F61" s="63"/>
      <c r="G61" s="27">
        <f>(G41+G46+G52+G56+G58)*0.17</f>
        <v>27914000.000000004</v>
      </c>
    </row>
    <row r="64" spans="1:7" ht="18.75" customHeight="1">
      <c r="A64" s="38" t="s">
        <v>83</v>
      </c>
      <c r="G64">
        <v>10000000</v>
      </c>
    </row>
    <row r="65" spans="1:22" ht="18.75" customHeight="1">
      <c r="A65" s="47" t="s">
        <v>84</v>
      </c>
      <c r="B65" s="48"/>
      <c r="C65" s="48"/>
      <c r="D65" s="48"/>
      <c r="E65" s="48"/>
      <c r="F65" s="48"/>
      <c r="G65" s="48">
        <v>312000</v>
      </c>
    </row>
    <row r="66" spans="1:22" ht="18.75" customHeight="1">
      <c r="A66" s="39" t="s">
        <v>85</v>
      </c>
      <c r="B66" s="40"/>
      <c r="C66" s="40"/>
      <c r="D66" s="40"/>
      <c r="E66" s="40"/>
      <c r="F66" s="40"/>
      <c r="G66" s="40">
        <v>4500000</v>
      </c>
    </row>
    <row r="67" spans="1:22">
      <c r="A67" s="33" t="s">
        <v>86</v>
      </c>
      <c r="B67" s="27"/>
      <c r="C67" s="27"/>
      <c r="D67" s="27"/>
      <c r="E67" s="27"/>
      <c r="F67" s="27"/>
      <c r="G67" s="27">
        <f>SUM(G64:G66)</f>
        <v>14812000</v>
      </c>
    </row>
    <row r="69" spans="1:2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ht="20.25" customHeight="1">
      <c r="A70" s="57" t="s">
        <v>87</v>
      </c>
      <c r="B70" s="57"/>
      <c r="C70" s="5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ht="16.5" customHeight="1">
      <c r="A71" s="57" t="s">
        <v>88</v>
      </c>
      <c r="B71" s="57"/>
      <c r="C71" s="57"/>
      <c r="D71" s="32">
        <v>15</v>
      </c>
      <c r="E71" s="32" t="s">
        <v>89</v>
      </c>
      <c r="F71" s="32">
        <v>300000</v>
      </c>
      <c r="G71" s="32">
        <f>D71*F71</f>
        <v>4500000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ht="16.5" customHeight="1">
      <c r="A72" s="57" t="s">
        <v>90</v>
      </c>
      <c r="B72" s="57"/>
      <c r="C72" s="57"/>
      <c r="D72" s="57"/>
      <c r="E72" s="57"/>
      <c r="F72" s="57"/>
      <c r="G72" s="32">
        <v>3500000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ht="18" customHeight="1">
      <c r="A73" s="57" t="s">
        <v>91</v>
      </c>
      <c r="B73" s="57"/>
      <c r="C73" s="32"/>
      <c r="D73" s="32"/>
      <c r="E73" s="32"/>
      <c r="F73" s="32"/>
      <c r="G73" s="32">
        <v>5000000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ht="12.75" customHeight="1">
      <c r="A74" s="56" t="s">
        <v>92</v>
      </c>
      <c r="B74" s="56"/>
      <c r="C74" s="56"/>
      <c r="D74" s="56"/>
      <c r="E74" s="56"/>
      <c r="F74" s="56"/>
      <c r="G74" s="32">
        <v>10000000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ht="13.5" customHeight="1">
      <c r="A75" s="59" t="s">
        <v>93</v>
      </c>
      <c r="B75" s="59"/>
      <c r="C75" s="59"/>
      <c r="D75" s="41"/>
      <c r="E75" s="41"/>
      <c r="F75" s="41"/>
      <c r="G75" s="41">
        <v>283097000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ht="12.75" customHeight="1">
      <c r="A76" s="58" t="s">
        <v>94</v>
      </c>
      <c r="B76" s="58"/>
      <c r="C76" s="34"/>
      <c r="D76" s="34"/>
      <c r="E76" s="34"/>
      <c r="F76" s="34"/>
      <c r="G76" s="34">
        <f>SUM(G71:G75)</f>
        <v>306097000</v>
      </c>
      <c r="H76" s="32"/>
      <c r="I76" s="32"/>
      <c r="J76" s="32"/>
      <c r="K76" s="32"/>
      <c r="L76" s="31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>
      <c r="A77" s="32"/>
      <c r="B77" s="32"/>
      <c r="C77" s="32"/>
      <c r="D77" s="32"/>
      <c r="E77" s="32"/>
      <c r="F77" s="32"/>
      <c r="G77" s="32"/>
      <c r="H77" s="32"/>
      <c r="I77" s="32"/>
      <c r="J77" s="56"/>
      <c r="K77" s="56"/>
      <c r="L77" s="56"/>
      <c r="M77" s="56"/>
      <c r="N77" s="56"/>
      <c r="O77" s="56"/>
      <c r="P77" s="56"/>
      <c r="Q77" s="56"/>
      <c r="R77" s="56"/>
      <c r="S77" s="32"/>
      <c r="T77" s="32"/>
      <c r="U77" s="32"/>
      <c r="V77" s="32"/>
    </row>
    <row r="78" spans="1:22">
      <c r="A78" s="35" t="s">
        <v>95</v>
      </c>
      <c r="B78" s="34"/>
      <c r="C78" s="34"/>
      <c r="D78" s="34"/>
      <c r="E78" s="34"/>
      <c r="F78" s="34"/>
      <c r="G78" s="34">
        <v>160000000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ht="16.5" customHeight="1"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ht="25.5" customHeight="1">
      <c r="A80" s="33" t="s">
        <v>96</v>
      </c>
      <c r="B80" s="27"/>
      <c r="C80" s="27"/>
      <c r="D80" s="27"/>
      <c r="E80" s="27"/>
      <c r="F80" s="27"/>
      <c r="G80" s="27">
        <f>G78+G76+G67+G61+G58+G56+G54+G52+G46+G41+G31+G22+G17</f>
        <v>763123000</v>
      </c>
      <c r="H80" s="34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9" ht="20.25" customHeight="1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9">
      <c r="G82">
        <f>G12-G80</f>
        <v>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9" ht="16.5" customHeight="1"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9" ht="21" customHeight="1"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9" ht="21.75" customHeight="1"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9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9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9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9" ht="18" customHeight="1">
      <c r="A89" s="57"/>
      <c r="B89" s="57"/>
      <c r="C89" s="57"/>
      <c r="D89" s="57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AC89" s="32"/>
    </row>
    <row r="90" spans="1:29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9">
      <c r="A91" s="30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9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9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9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9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9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</sheetData>
  <mergeCells count="20">
    <mergeCell ref="A3:D3"/>
    <mergeCell ref="A4:D4"/>
    <mergeCell ref="D61:F61"/>
    <mergeCell ref="A20:D20"/>
    <mergeCell ref="A26:F26"/>
    <mergeCell ref="A25:F25"/>
    <mergeCell ref="A27:D27"/>
    <mergeCell ref="A21:B21"/>
    <mergeCell ref="A70:C70"/>
    <mergeCell ref="A29:B29"/>
    <mergeCell ref="A30:C30"/>
    <mergeCell ref="A31:D31"/>
    <mergeCell ref="A89:D89"/>
    <mergeCell ref="J77:R77"/>
    <mergeCell ref="A71:C71"/>
    <mergeCell ref="A73:B73"/>
    <mergeCell ref="A76:B76"/>
    <mergeCell ref="A74:F74"/>
    <mergeCell ref="A75:C75"/>
    <mergeCell ref="A72:F72"/>
  </mergeCells>
  <dataValidations count="2">
    <dataValidation allowBlank="1" showInputMessage="1" showErrorMessage="1" prompt="Ebben a cellában adhatja meg az időtartamot." sqref="A4" xr:uid="{91F132D7-1DF9-4ADD-9672-B5A527FB770D}"/>
    <dataValidation allowBlank="1" showInputMessage="1" showErrorMessage="1" prompt="Ebben a cellában adhatja meg a nevet." sqref="A2:A3" xr:uid="{65400FA9-748C-4575-AD11-290C4C248B12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52D0A5E4C8D4947927F8DDADF1CBE93" ma:contentTypeVersion="19" ma:contentTypeDescription="Új dokumentum létrehozása." ma:contentTypeScope="" ma:versionID="8dae3295debd7450c60f9cf120994e7e">
  <xsd:schema xmlns:xsd="http://www.w3.org/2001/XMLSchema" xmlns:xs="http://www.w3.org/2001/XMLSchema" xmlns:p="http://schemas.microsoft.com/office/2006/metadata/properties" xmlns:ns2="5ff15a17-ffd6-443b-8e88-cf6251e2c7cf" xmlns:ns3="d93c23fd-07ff-484d-b441-9a7d7924e67b" targetNamespace="http://schemas.microsoft.com/office/2006/metadata/properties" ma:root="true" ma:fieldsID="b966752c0e08122b1aa343f57d7bd11e" ns2:_="" ns3:_="">
    <xsd:import namespace="5ff15a17-ffd6-443b-8e88-cf6251e2c7cf"/>
    <xsd:import namespace="d93c23fd-07ff-484d-b441-9a7d7924e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15a17-ffd6-443b-8e88-cf6251e2c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52d09786-05ce-449d-b885-796d0e8f49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c23fd-07ff-484d-b441-9a7d7924e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9c8406-02bd-4761-9b62-635ee97f4d4c}" ma:internalName="TaxCatchAll" ma:showField="CatchAllData" ma:web="d93c23fd-07ff-484d-b441-9a7d7924e6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3c23fd-07ff-484d-b441-9a7d7924e67b" xsi:nil="true"/>
    <lcf76f155ced4ddcb4097134ff3c332f xmlns="5ff15a17-ffd6-443b-8e88-cf6251e2c7cf">
      <Terms xmlns="http://schemas.microsoft.com/office/infopath/2007/PartnerControls"/>
    </lcf76f155ced4ddcb4097134ff3c332f>
    <_Flow_SignoffStatus xmlns="5ff15a17-ffd6-443b-8e88-cf6251e2c7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908B8-73BA-4DEE-9808-CC0150F947A5}"/>
</file>

<file path=customXml/itemProps2.xml><?xml version="1.0" encoding="utf-8"?>
<ds:datastoreItem xmlns:ds="http://schemas.openxmlformats.org/officeDocument/2006/customXml" ds:itemID="{2D7D87C4-7761-4B91-864C-DA2C67FD6E8C}"/>
</file>

<file path=customXml/itemProps3.xml><?xml version="1.0" encoding="utf-8"?>
<ds:datastoreItem xmlns:ds="http://schemas.openxmlformats.org/officeDocument/2006/customXml" ds:itemID="{88684062-046C-487E-BE03-E29D593D4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Péderi Alexandra</cp:lastModifiedBy>
  <cp:revision/>
  <dcterms:created xsi:type="dcterms:W3CDTF">2018-12-13T13:00:46Z</dcterms:created>
  <dcterms:modified xsi:type="dcterms:W3CDTF">2022-08-03T10:48:29Z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kovacse@mnb.hu</vt:lpwstr>
  </property>
  <property fmtid="{D5CDD505-2E9C-101B-9397-08002B2CF9AE}" pid="5" name="MSIP_Label_b0d11092-50c9-4e74-84b5-b1af078dc3d0_SetDate">
    <vt:lpwstr>2020-12-01T20:53:39.0333407Z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ActionId">
    <vt:lpwstr>8091954a-ed07-44b7-a2d6-7d7c8a20de8d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ContentTypeId">
    <vt:lpwstr>0x010100652D0A5E4C8D4947927F8DDADF1CBE93</vt:lpwstr>
  </property>
</Properties>
</file>